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35" windowWidth="11310" windowHeight="6720" tabRatio="785"/>
  </bookViews>
  <sheets>
    <sheet name="decreto" sheetId="26" r:id="rId1"/>
    <sheet name="costiaggiudicatario" sheetId="4" r:id="rId2"/>
    <sheet name="tabella" sheetId="27" r:id="rId3"/>
    <sheet name="tabelle" sheetId="7" r:id="rId4"/>
  </sheets>
  <calcPr calcId="145621"/>
</workbook>
</file>

<file path=xl/calcChain.xml><?xml version="1.0" encoding="utf-8"?>
<calcChain xmlns="http://schemas.openxmlformats.org/spreadsheetml/2006/main">
  <c r="R27" i="7" l="1"/>
  <c r="G19" i="26"/>
  <c r="B59" i="7"/>
  <c r="B60" i="7" s="1"/>
  <c r="R38" i="7"/>
  <c r="R39" i="7" s="1"/>
  <c r="R35" i="7"/>
  <c r="R36" i="7" s="1"/>
  <c r="R32" i="7"/>
  <c r="R33" i="7" s="1"/>
  <c r="R29" i="7"/>
  <c r="R30" i="7" s="1"/>
  <c r="E17" i="4"/>
  <c r="E15" i="4"/>
  <c r="B11" i="7"/>
  <c r="B12" i="7" s="1"/>
  <c r="E13" i="4"/>
  <c r="E11" i="4"/>
  <c r="E9" i="4"/>
  <c r="R26" i="7"/>
  <c r="R23" i="7"/>
  <c r="R24" i="7" s="1"/>
  <c r="R20" i="7"/>
  <c r="R21" i="7" s="1"/>
  <c r="R17" i="7"/>
  <c r="R18" i="7" s="1"/>
  <c r="R14" i="7"/>
  <c r="R15" i="7" s="1"/>
  <c r="R11" i="7"/>
  <c r="R12" i="7" s="1"/>
  <c r="E7" i="4" s="1"/>
  <c r="M11" i="7"/>
  <c r="M12" i="7" s="1"/>
  <c r="E4" i="4"/>
  <c r="G11" i="26"/>
  <c r="G18" i="26"/>
  <c r="G14" i="26"/>
  <c r="G32" i="26"/>
  <c r="D64" i="7"/>
  <c r="A67" i="7"/>
  <c r="G31" i="26"/>
  <c r="B2" i="27"/>
  <c r="B3" i="27" s="1"/>
  <c r="G26" i="26"/>
  <c r="G25" i="26"/>
  <c r="G27" i="26"/>
  <c r="G21" i="26"/>
  <c r="G22" i="26"/>
  <c r="G20" i="26"/>
  <c r="G17" i="26"/>
  <c r="G30" i="26"/>
  <c r="F11" i="7"/>
  <c r="F12" i="7"/>
  <c r="J11" i="7"/>
  <c r="J12" i="7"/>
  <c r="C67" i="7"/>
  <c r="I67" i="7"/>
  <c r="E67" i="7"/>
  <c r="G67" i="7"/>
  <c r="E21" i="4" l="1"/>
  <c r="B4" i="27"/>
  <c r="G4" i="27" l="1"/>
  <c r="G9" i="26"/>
  <c r="K4" i="27"/>
  <c r="G34" i="26" l="1"/>
  <c r="G36" i="26" s="1"/>
  <c r="G40" i="26" l="1"/>
  <c r="G41" i="26" s="1"/>
  <c r="G38" i="26"/>
  <c r="G42" i="26" l="1"/>
  <c r="G43" i="26" s="1"/>
</calcChain>
</file>

<file path=xl/sharedStrings.xml><?xml version="1.0" encoding="utf-8"?>
<sst xmlns="http://schemas.openxmlformats.org/spreadsheetml/2006/main" count="82" uniqueCount="68">
  <si>
    <t xml:space="preserve"> </t>
  </si>
  <si>
    <t>registrazione</t>
  </si>
  <si>
    <t>trascrizione</t>
  </si>
  <si>
    <t>voltura catastale</t>
  </si>
  <si>
    <t>comunicazione cessione terreni
a Comune e Questura</t>
  </si>
  <si>
    <t>cancellazioni di ipoteca</t>
  </si>
  <si>
    <t xml:space="preserve">per ogni cancellazione in più </t>
  </si>
  <si>
    <t>voltura</t>
  </si>
  <si>
    <t>cancellazioni ipoteca</t>
  </si>
  <si>
    <t>cancellazioni oltre la prima</t>
  </si>
  <si>
    <t>valore</t>
  </si>
  <si>
    <t>altre</t>
  </si>
  <si>
    <t>*</t>
  </si>
  <si>
    <t>prima</t>
  </si>
  <si>
    <t>1 ° cancellazione</t>
  </si>
  <si>
    <t xml:space="preserve">decreto </t>
  </si>
  <si>
    <t>progetto</t>
  </si>
  <si>
    <t>onorario</t>
  </si>
  <si>
    <t>prima casa</t>
  </si>
  <si>
    <t>seconda casa</t>
  </si>
  <si>
    <t>strumentale</t>
  </si>
  <si>
    <t>costi imposte</t>
  </si>
  <si>
    <t>agricolo</t>
  </si>
  <si>
    <t>edificabile</t>
  </si>
  <si>
    <t>totale</t>
  </si>
  <si>
    <t>importo da tassare</t>
  </si>
  <si>
    <t xml:space="preserve">Redazione Decreto di Trasferimento </t>
  </si>
  <si>
    <t>Copia esecutiva</t>
  </si>
  <si>
    <t>REGISTRAZIONE</t>
  </si>
  <si>
    <t xml:space="preserve">Diritto di presentazione Mod. F23 in Banca </t>
  </si>
  <si>
    <t>Diritto per il ritiro della copia del decreto in Cancelleria</t>
  </si>
  <si>
    <t xml:space="preserve">Diritto di scritturato </t>
  </si>
  <si>
    <t>Liquidazione imposte</t>
  </si>
  <si>
    <t>Redazione della nota di trascrizione</t>
  </si>
  <si>
    <t xml:space="preserve">Redazione della domanda di voltura </t>
  </si>
  <si>
    <t>Presentazione e ritiro della nota di trascrizione</t>
  </si>
  <si>
    <t xml:space="preserve">Redazione della denuncia o comunicazione </t>
  </si>
  <si>
    <t>Diritto di presentazione</t>
  </si>
  <si>
    <t xml:space="preserve">RICHIESTA DI AGEVOLAZIONI FISCALI </t>
  </si>
  <si>
    <t>Redazione della richiesta</t>
  </si>
  <si>
    <t xml:space="preserve">Diritto di presentazione all'Agenzia Entrate </t>
  </si>
  <si>
    <t>Compenso ex art. 30 (da 1 a 3 volte l'onorario di tariffa)</t>
  </si>
  <si>
    <t xml:space="preserve">Rimborso forfettario spese 15% </t>
  </si>
  <si>
    <t>TOTALE IMPONIBILE</t>
  </si>
  <si>
    <t>TOTALE</t>
  </si>
  <si>
    <t>tariffa notarile a 100</t>
  </si>
  <si>
    <t>prezzo aggiudicazione</t>
  </si>
  <si>
    <t>onorario 50 %</t>
  </si>
  <si>
    <t>inserire numero delle pagine del decreto</t>
  </si>
  <si>
    <t>foglio spese a carico procedura</t>
  </si>
  <si>
    <t>per formazione progetto e discussione</t>
  </si>
  <si>
    <t>onorario a 50% preso due volte</t>
  </si>
  <si>
    <t>onorario 50%</t>
  </si>
  <si>
    <t>redazione decreto</t>
  </si>
  <si>
    <t>CAP 4% (inserire SI o NO)</t>
  </si>
  <si>
    <t>SI</t>
  </si>
  <si>
    <t>dati da inserire nella bozza di decreto di liquidazione</t>
  </si>
  <si>
    <t>Lotto n. :</t>
  </si>
  <si>
    <t>ESECUZIONE IMMOBILIARE N.:</t>
  </si>
  <si>
    <t>Prezzo di aggiudicazione Euro:</t>
  </si>
  <si>
    <t>Diritto di scritturato:</t>
  </si>
  <si>
    <t>ALTRI ADEMPIMENTI (denunce o comunicazioni)</t>
  </si>
  <si>
    <t>TRASCRIZIONE DEL DECRETO DI TRASFERIMENTO:</t>
  </si>
  <si>
    <t>riempire le caselle in giallo e azzerare le caselle in rosso (per le attività non espletate)</t>
  </si>
  <si>
    <t>COMPENSI DELEGATO A CARICO DELL'AGGIUDICATARIO</t>
  </si>
  <si>
    <t>IVA (22%)</t>
  </si>
  <si>
    <t>Subtotale</t>
  </si>
  <si>
    <t>(50% onorari tariffa notarile)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</si>
</sst>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164" formatCode="_-[$€-2]\ * #,##0.00_-;\-[$€-2]\ * #,##0.00_-;_-[$€-2]\ * &quot;-&quot;??_-"/>
    <numFmt numFmtId="165" formatCode="#,##0.00_ ;\-#,##0.00\ "/>
    <numFmt numFmtId="166" formatCode="&quot;€&quot;\ #,##0.0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name val="Verdana"/>
      <family val="2"/>
    </font>
    <font>
      <sz val="10"/>
      <color indexed="10"/>
      <name val="Verdana"/>
      <family val="2"/>
    </font>
    <font>
      <sz val="12"/>
      <name val="Verdana"/>
      <family val="2"/>
    </font>
    <font>
      <b/>
      <sz val="9"/>
      <color indexed="10"/>
      <name val="Verdana"/>
      <family val="2"/>
    </font>
    <font>
      <b/>
      <sz val="9"/>
      <color indexed="12"/>
      <name val="Verdana"/>
      <family val="2"/>
    </font>
    <font>
      <sz val="10"/>
      <color theme="1"/>
      <name val="Verdana"/>
      <family val="2"/>
    </font>
    <font>
      <sz val="9"/>
      <color rgb="FFFF0000"/>
      <name val="Verdana"/>
      <family val="2"/>
    </font>
    <font>
      <sz val="11"/>
      <color rgb="FFFF0000"/>
      <name val="Verdana"/>
      <family val="2"/>
    </font>
    <font>
      <sz val="14"/>
      <color rgb="FFFF0000"/>
      <name val="Verdana"/>
      <family val="2"/>
    </font>
    <font>
      <b/>
      <sz val="14"/>
      <name val="Verdana"/>
      <family val="2"/>
    </font>
    <font>
      <b/>
      <sz val="13"/>
      <color indexed="10"/>
      <name val="Verdana"/>
      <family val="2"/>
    </font>
    <font>
      <sz val="14"/>
      <name val="Verdana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</cellStyleXfs>
  <cellXfs count="85">
    <xf numFmtId="0" fontId="0" fillId="0" borderId="0" xfId="0"/>
    <xf numFmtId="4" fontId="4" fillId="0" borderId="0" xfId="0" applyNumberFormat="1" applyFont="1" applyBorder="1"/>
    <xf numFmtId="0" fontId="2" fillId="0" borderId="1" xfId="0" applyFont="1" applyBorder="1"/>
    <xf numFmtId="4" fontId="4" fillId="0" borderId="1" xfId="0" applyNumberFormat="1" applyFont="1" applyBorder="1"/>
    <xf numFmtId="0" fontId="2" fillId="0" borderId="1" xfId="0" applyFont="1" applyBorder="1" applyAlignment="1">
      <alignment wrapText="1"/>
    </xf>
    <xf numFmtId="0" fontId="0" fillId="0" borderId="0" xfId="0" applyBorder="1"/>
    <xf numFmtId="0" fontId="4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/>
    </xf>
    <xf numFmtId="41" fontId="0" fillId="0" borderId="0" xfId="2" applyFont="1" applyBorder="1"/>
    <xf numFmtId="4" fontId="0" fillId="0" borderId="0" xfId="0" applyNumberFormat="1" applyBorder="1" applyAlignment="1">
      <alignment horizontal="right"/>
    </xf>
    <xf numFmtId="4" fontId="0" fillId="0" borderId="0" xfId="2" applyNumberFormat="1" applyFont="1" applyBorder="1"/>
    <xf numFmtId="0" fontId="4" fillId="0" borderId="0" xfId="0" applyFont="1" applyBorder="1"/>
    <xf numFmtId="3" fontId="4" fillId="0" borderId="0" xfId="2" applyNumberFormat="1" applyFont="1" applyBorder="1" applyAlignment="1">
      <alignment horizontal="center"/>
    </xf>
    <xf numFmtId="41" fontId="4" fillId="0" borderId="0" xfId="2" applyFont="1" applyBorder="1"/>
    <xf numFmtId="49" fontId="0" fillId="0" borderId="0" xfId="0" applyNumberFormat="1" applyBorder="1"/>
    <xf numFmtId="165" fontId="0" fillId="0" borderId="0" xfId="0" applyNumberFormat="1" applyBorder="1"/>
    <xf numFmtId="4" fontId="4" fillId="0" borderId="0" xfId="2" applyNumberFormat="1" applyFont="1" applyBorder="1" applyAlignment="1"/>
    <xf numFmtId="0" fontId="2" fillId="0" borderId="0" xfId="0" applyFont="1"/>
    <xf numFmtId="3" fontId="0" fillId="0" borderId="0" xfId="2" applyNumberFormat="1" applyFont="1" applyBorder="1" applyAlignment="1">
      <alignment horizontal="center"/>
    </xf>
    <xf numFmtId="0" fontId="6" fillId="0" borderId="0" xfId="0" applyFont="1" applyBorder="1"/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9" fillId="0" borderId="0" xfId="0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" fontId="10" fillId="0" borderId="0" xfId="0" applyNumberFormat="1" applyFont="1" applyBorder="1"/>
    <xf numFmtId="2" fontId="0" fillId="0" borderId="0" xfId="0" applyNumberFormat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6" fontId="9" fillId="0" borderId="0" xfId="0" applyNumberFormat="1" applyFont="1" applyBorder="1"/>
    <xf numFmtId="166" fontId="10" fillId="0" borderId="0" xfId="0" applyNumberFormat="1" applyFont="1" applyBorder="1"/>
    <xf numFmtId="44" fontId="9" fillId="0" borderId="0" xfId="0" applyNumberFormat="1" applyFont="1" applyBorder="1" applyAlignment="1">
      <alignment horizontal="right"/>
    </xf>
    <xf numFmtId="4" fontId="4" fillId="0" borderId="2" xfId="0" applyNumberFormat="1" applyFont="1" applyBorder="1"/>
    <xf numFmtId="49" fontId="12" fillId="0" borderId="0" xfId="0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Border="1"/>
    <xf numFmtId="4" fontId="9" fillId="0" borderId="0" xfId="0" applyNumberFormat="1" applyFont="1" applyBorder="1"/>
    <xf numFmtId="166" fontId="6" fillId="0" borderId="0" xfId="0" applyNumberFormat="1" applyFont="1"/>
    <xf numFmtId="166" fontId="7" fillId="0" borderId="0" xfId="0" applyNumberFormat="1" applyFont="1" applyBorder="1"/>
    <xf numFmtId="49" fontId="15" fillId="0" borderId="0" xfId="0" applyNumberFormat="1" applyFont="1" applyBorder="1" applyAlignment="1">
      <alignment horizontal="center" wrapText="1"/>
    </xf>
    <xf numFmtId="166" fontId="10" fillId="0" borderId="0" xfId="0" applyNumberFormat="1" applyFont="1" applyBorder="1" applyAlignment="1">
      <alignment horizontal="center" wrapText="1"/>
    </xf>
    <xf numFmtId="44" fontId="10" fillId="0" borderId="0" xfId="0" applyNumberFormat="1" applyFont="1" applyBorder="1" applyAlignment="1">
      <alignment horizontal="center"/>
    </xf>
    <xf numFmtId="44" fontId="10" fillId="0" borderId="0" xfId="0" applyNumberFormat="1" applyFont="1" applyAlignment="1">
      <alignment horizontal="center"/>
    </xf>
    <xf numFmtId="44" fontId="9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6" fillId="0" borderId="0" xfId="2" applyNumberFormat="1" applyFont="1" applyBorder="1"/>
    <xf numFmtId="0" fontId="8" fillId="0" borderId="0" xfId="0" applyFont="1"/>
    <xf numFmtId="4" fontId="8" fillId="0" borderId="0" xfId="0" applyNumberFormat="1" applyFont="1" applyBorder="1"/>
    <xf numFmtId="166" fontId="0" fillId="0" borderId="0" xfId="0" applyNumberFormat="1"/>
    <xf numFmtId="166" fontId="10" fillId="0" borderId="3" xfId="0" applyNumberFormat="1" applyFont="1" applyBorder="1" applyAlignment="1">
      <alignment horizontal="center" wrapText="1"/>
    </xf>
    <xf numFmtId="166" fontId="10" fillId="0" borderId="3" xfId="0" applyNumberFormat="1" applyFont="1" applyBorder="1"/>
    <xf numFmtId="0" fontId="7" fillId="0" borderId="0" xfId="0" applyFont="1" applyBorder="1" applyAlignment="1">
      <alignment horizontal="center"/>
    </xf>
    <xf numFmtId="4" fontId="0" fillId="0" borderId="0" xfId="0" applyNumberFormat="1"/>
    <xf numFmtId="0" fontId="4" fillId="0" borderId="0" xfId="0" applyFont="1"/>
    <xf numFmtId="49" fontId="6" fillId="0" borderId="0" xfId="0" applyNumberFormat="1" applyFont="1" applyBorder="1" applyAlignment="1">
      <alignment horizontal="center"/>
    </xf>
    <xf numFmtId="0" fontId="1" fillId="0" borderId="0" xfId="4"/>
    <xf numFmtId="0" fontId="11" fillId="0" borderId="0" xfId="4" applyFont="1"/>
    <xf numFmtId="0" fontId="1" fillId="0" borderId="0" xfId="4" applyFont="1"/>
    <xf numFmtId="0" fontId="6" fillId="0" borderId="0" xfId="4" applyFont="1"/>
    <xf numFmtId="166" fontId="6" fillId="0" borderId="0" xfId="4" applyNumberFormat="1" applyFont="1"/>
    <xf numFmtId="0" fontId="7" fillId="0" borderId="0" xfId="4" applyFont="1"/>
    <xf numFmtId="0" fontId="10" fillId="0" borderId="0" xfId="4" applyFont="1"/>
    <xf numFmtId="2" fontId="1" fillId="0" borderId="0" xfId="4" applyNumberFormat="1"/>
    <xf numFmtId="0" fontId="8" fillId="0" borderId="0" xfId="4" applyFont="1"/>
    <xf numFmtId="0" fontId="8" fillId="0" borderId="0" xfId="5" applyFont="1" applyBorder="1"/>
    <xf numFmtId="44" fontId="3" fillId="0" borderId="0" xfId="4" applyNumberFormat="1" applyFont="1" applyBorder="1" applyAlignment="1">
      <alignment horizontal="center" vertical="center"/>
    </xf>
    <xf numFmtId="4" fontId="1" fillId="0" borderId="0" xfId="4" applyNumberFormat="1"/>
    <xf numFmtId="166" fontId="17" fillId="0" borderId="0" xfId="0" applyNumberFormat="1" applyFont="1" applyBorder="1" applyAlignment="1">
      <alignment horizontal="right"/>
    </xf>
    <xf numFmtId="0" fontId="11" fillId="0" borderId="0" xfId="0" applyFont="1" applyBorder="1"/>
    <xf numFmtId="44" fontId="18" fillId="0" borderId="0" xfId="0" applyNumberFormat="1" applyFont="1" applyBorder="1" applyAlignment="1">
      <alignment horizontal="center"/>
    </xf>
    <xf numFmtId="0" fontId="19" fillId="0" borderId="0" xfId="4" applyFont="1"/>
    <xf numFmtId="0" fontId="6" fillId="2" borderId="4" xfId="4" applyFont="1" applyFill="1" applyBorder="1" applyAlignment="1">
      <alignment horizontal="center"/>
    </xf>
    <xf numFmtId="0" fontId="11" fillId="2" borderId="4" xfId="4" applyFont="1" applyFill="1" applyBorder="1" applyAlignment="1">
      <alignment horizontal="center"/>
    </xf>
    <xf numFmtId="166" fontId="6" fillId="3" borderId="1" xfId="4" applyNumberFormat="1" applyFont="1" applyFill="1" applyBorder="1"/>
    <xf numFmtId="0" fontId="20" fillId="0" borderId="0" xfId="0" applyFont="1" applyBorder="1"/>
    <xf numFmtId="0" fontId="22" fillId="0" borderId="0" xfId="0" applyFont="1" applyBorder="1"/>
    <xf numFmtId="0" fontId="22" fillId="2" borderId="0" xfId="0" applyFont="1" applyFill="1" applyBorder="1"/>
    <xf numFmtId="0" fontId="2" fillId="0" borderId="0" xfId="4" applyFont="1"/>
    <xf numFmtId="4" fontId="22" fillId="0" borderId="5" xfId="0" applyNumberFormat="1" applyFont="1" applyBorder="1"/>
    <xf numFmtId="4" fontId="22" fillId="0" borderId="6" xfId="0" applyNumberFormat="1" applyFont="1" applyBorder="1"/>
    <xf numFmtId="4" fontId="20" fillId="0" borderId="7" xfId="0" applyNumberFormat="1" applyFont="1" applyBorder="1"/>
    <xf numFmtId="166" fontId="13" fillId="0" borderId="0" xfId="4" applyNumberFormat="1" applyFont="1"/>
    <xf numFmtId="0" fontId="13" fillId="0" borderId="0" xfId="4" applyFont="1"/>
    <xf numFmtId="0" fontId="7" fillId="0" borderId="0" xfId="4" applyFont="1" applyAlignment="1">
      <alignment horizontal="center"/>
    </xf>
    <xf numFmtId="0" fontId="21" fillId="0" borderId="0" xfId="0" applyFont="1" applyBorder="1" applyAlignment="1">
      <alignment horizontal="center"/>
    </xf>
    <xf numFmtId="166" fontId="23" fillId="2" borderId="4" xfId="4" applyNumberFormat="1" applyFont="1" applyFill="1" applyBorder="1" applyAlignment="1">
      <alignment horizontal="center"/>
    </xf>
  </cellXfs>
  <cellStyles count="6">
    <cellStyle name="Euro" xfId="1"/>
    <cellStyle name="Migliaia [0]" xfId="2" builtinId="6"/>
    <cellStyle name="Normale" xfId="0" builtinId="0"/>
    <cellStyle name="Normale 2" xfId="3"/>
    <cellStyle name="Normale 3" xfId="4"/>
    <cellStyle name="Normale_spezia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2:L43"/>
  <sheetViews>
    <sheetView showGridLines="0" tabSelected="1" workbookViewId="0">
      <selection activeCell="G7" sqref="G7"/>
    </sheetView>
  </sheetViews>
  <sheetFormatPr defaultRowHeight="12.75" x14ac:dyDescent="0.2"/>
  <cols>
    <col min="1" max="5" width="9.140625" style="54"/>
    <col min="6" max="6" width="12.85546875" style="54" customWidth="1"/>
    <col min="7" max="7" width="18.5703125" style="54" customWidth="1"/>
    <col min="8" max="16384" width="9.140625" style="54"/>
  </cols>
  <sheetData>
    <row r="2" spans="1:12" ht="15.75" x14ac:dyDescent="0.2">
      <c r="A2" s="83" t="s">
        <v>64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x14ac:dyDescent="0.2">
      <c r="A3" s="82" t="s">
        <v>63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ht="15" thickBot="1" x14ac:dyDescent="0.25">
      <c r="B4" s="55"/>
    </row>
    <row r="5" spans="1:12" ht="18.75" thickBot="1" x14ac:dyDescent="0.3">
      <c r="A5" s="55" t="s">
        <v>58</v>
      </c>
      <c r="G5" s="71"/>
      <c r="H5" s="69"/>
    </row>
    <row r="6" spans="1:12" ht="15" thickBot="1" x14ac:dyDescent="0.25">
      <c r="A6" s="55" t="s">
        <v>57</v>
      </c>
      <c r="G6" s="71"/>
    </row>
    <row r="7" spans="1:12" ht="18.75" thickBot="1" x14ac:dyDescent="0.3">
      <c r="A7" s="55" t="s">
        <v>59</v>
      </c>
      <c r="G7" s="84"/>
      <c r="H7" s="69"/>
    </row>
    <row r="8" spans="1:12" x14ac:dyDescent="0.2">
      <c r="G8" s="57"/>
    </row>
    <row r="9" spans="1:12" x14ac:dyDescent="0.2">
      <c r="A9" s="57" t="s">
        <v>26</v>
      </c>
      <c r="B9" s="57"/>
      <c r="C9" s="57"/>
      <c r="D9" s="57"/>
      <c r="E9" s="57"/>
      <c r="F9" s="57"/>
      <c r="G9" s="58" t="str">
        <f>IF(G7="","",tabella!B4)</f>
        <v/>
      </c>
      <c r="H9" s="57"/>
    </row>
    <row r="10" spans="1:12" x14ac:dyDescent="0.2">
      <c r="A10" s="57" t="s">
        <v>67</v>
      </c>
      <c r="B10" s="57"/>
      <c r="C10" s="57"/>
      <c r="D10" s="57"/>
      <c r="E10" s="57"/>
      <c r="F10" s="57"/>
      <c r="G10" s="58"/>
      <c r="H10" s="57"/>
    </row>
    <row r="11" spans="1:12" ht="13.5" customHeight="1" x14ac:dyDescent="0.2">
      <c r="A11" s="57" t="s">
        <v>27</v>
      </c>
      <c r="B11" s="57"/>
      <c r="C11" s="57"/>
      <c r="D11" s="57"/>
      <c r="E11" s="57"/>
      <c r="F11" s="57"/>
      <c r="G11" s="58" t="str">
        <f>IF($G$7="","",26)</f>
        <v/>
      </c>
      <c r="H11" s="57"/>
    </row>
    <row r="12" spans="1:12" ht="12.75" customHeight="1" x14ac:dyDescent="0.2">
      <c r="A12" s="57"/>
      <c r="B12" s="57"/>
      <c r="C12" s="57"/>
      <c r="D12" s="57"/>
      <c r="E12" s="57"/>
      <c r="F12" s="57"/>
      <c r="G12" s="58"/>
      <c r="H12" s="57"/>
    </row>
    <row r="13" spans="1:12" x14ac:dyDescent="0.2">
      <c r="A13" s="59" t="s">
        <v>28</v>
      </c>
      <c r="B13" s="57"/>
      <c r="C13" s="57"/>
      <c r="D13" s="57"/>
      <c r="E13" s="57"/>
      <c r="F13" s="57"/>
      <c r="G13" s="58"/>
      <c r="H13" s="57"/>
    </row>
    <row r="14" spans="1:12" x14ac:dyDescent="0.2">
      <c r="A14" s="57" t="s">
        <v>29</v>
      </c>
      <c r="B14" s="57"/>
      <c r="C14" s="57"/>
      <c r="D14" s="57"/>
      <c r="E14" s="57"/>
      <c r="F14" s="57"/>
      <c r="G14" s="58" t="str">
        <f>IF($G$7="","",14)</f>
        <v/>
      </c>
      <c r="H14" s="57"/>
    </row>
    <row r="15" spans="1:12" ht="9" customHeight="1" x14ac:dyDescent="0.2">
      <c r="A15" s="57"/>
      <c r="B15" s="57"/>
      <c r="C15" s="57"/>
      <c r="D15" s="57"/>
      <c r="E15" s="57"/>
      <c r="F15" s="57"/>
      <c r="G15" s="58"/>
      <c r="H15" s="57"/>
    </row>
    <row r="16" spans="1:12" x14ac:dyDescent="0.2">
      <c r="A16" s="59" t="s">
        <v>62</v>
      </c>
      <c r="B16" s="57"/>
      <c r="C16" s="57"/>
      <c r="D16" s="57"/>
      <c r="E16" s="57"/>
      <c r="F16" s="57"/>
      <c r="G16" s="58"/>
      <c r="H16" s="57"/>
    </row>
    <row r="17" spans="1:9" ht="13.5" thickBot="1" x14ac:dyDescent="0.25">
      <c r="A17" s="60" t="s">
        <v>30</v>
      </c>
      <c r="B17" s="57"/>
      <c r="C17" s="57"/>
      <c r="D17" s="57"/>
      <c r="E17" s="57"/>
      <c r="F17" s="57"/>
      <c r="G17" s="58" t="str">
        <f>IF($G$7="","",14)</f>
        <v/>
      </c>
      <c r="H17" s="57"/>
    </row>
    <row r="18" spans="1:9" ht="13.5" thickBot="1" x14ac:dyDescent="0.25">
      <c r="A18" s="57" t="s">
        <v>60</v>
      </c>
      <c r="B18" s="57"/>
      <c r="C18" s="57"/>
      <c r="D18" s="57"/>
      <c r="E18" s="57"/>
      <c r="F18" s="57"/>
      <c r="G18" s="58" t="str">
        <f>IF($G$7="","",H18*4)</f>
        <v/>
      </c>
      <c r="H18" s="70"/>
      <c r="I18" s="76" t="s">
        <v>48</v>
      </c>
    </row>
    <row r="19" spans="1:9" x14ac:dyDescent="0.2">
      <c r="A19" s="57" t="s">
        <v>32</v>
      </c>
      <c r="B19" s="57"/>
      <c r="C19" s="57"/>
      <c r="D19" s="57"/>
      <c r="E19" s="57"/>
      <c r="F19" s="57"/>
      <c r="G19" s="58" t="str">
        <f>IF($G$7="","",23)</f>
        <v/>
      </c>
      <c r="H19" s="57"/>
    </row>
    <row r="20" spans="1:9" x14ac:dyDescent="0.2">
      <c r="A20" s="57" t="s">
        <v>33</v>
      </c>
      <c r="B20" s="57"/>
      <c r="C20" s="57"/>
      <c r="D20" s="57"/>
      <c r="E20" s="57"/>
      <c r="F20" s="57"/>
      <c r="G20" s="58" t="str">
        <f>IF($G$7="","",26)</f>
        <v/>
      </c>
      <c r="H20" s="57"/>
    </row>
    <row r="21" spans="1:9" x14ac:dyDescent="0.2">
      <c r="A21" s="57" t="s">
        <v>34</v>
      </c>
      <c r="B21" s="57"/>
      <c r="C21" s="57"/>
      <c r="D21" s="57"/>
      <c r="E21" s="57"/>
      <c r="F21" s="57"/>
      <c r="G21" s="58" t="str">
        <f>IF($G$7="","",26)</f>
        <v/>
      </c>
      <c r="H21" s="57"/>
    </row>
    <row r="22" spans="1:9" x14ac:dyDescent="0.2">
      <c r="A22" s="60" t="s">
        <v>35</v>
      </c>
      <c r="B22" s="57"/>
      <c r="C22" s="57"/>
      <c r="D22" s="57"/>
      <c r="E22" s="57"/>
      <c r="F22" s="57"/>
      <c r="G22" s="58" t="str">
        <f>IF($G$7="","",28)</f>
        <v/>
      </c>
      <c r="H22" s="57"/>
    </row>
    <row r="23" spans="1:9" ht="9" customHeight="1" x14ac:dyDescent="0.2">
      <c r="A23" s="57"/>
      <c r="B23" s="57"/>
      <c r="C23" s="57"/>
      <c r="D23" s="57"/>
      <c r="E23" s="57"/>
      <c r="F23" s="57"/>
      <c r="G23" s="58"/>
      <c r="H23" s="57"/>
    </row>
    <row r="24" spans="1:9" x14ac:dyDescent="0.2">
      <c r="A24" s="59" t="s">
        <v>61</v>
      </c>
      <c r="B24" s="57"/>
      <c r="C24" s="57"/>
      <c r="D24" s="57"/>
      <c r="E24" s="57"/>
      <c r="F24" s="57"/>
      <c r="H24" s="57"/>
    </row>
    <row r="25" spans="1:9" x14ac:dyDescent="0.2">
      <c r="A25" s="57" t="s">
        <v>31</v>
      </c>
      <c r="B25" s="57"/>
      <c r="C25" s="57"/>
      <c r="D25" s="57"/>
      <c r="E25" s="57"/>
      <c r="F25" s="57"/>
      <c r="G25" s="72" t="str">
        <f>IF($G$7="","",4)</f>
        <v/>
      </c>
      <c r="H25" s="57"/>
    </row>
    <row r="26" spans="1:9" x14ac:dyDescent="0.2">
      <c r="A26" s="57" t="s">
        <v>36</v>
      </c>
      <c r="B26" s="57"/>
      <c r="C26" s="57"/>
      <c r="D26" s="57"/>
      <c r="E26" s="57"/>
      <c r="F26" s="57"/>
      <c r="G26" s="72" t="str">
        <f>IF($G$7="","",26)</f>
        <v/>
      </c>
      <c r="H26" s="57"/>
    </row>
    <row r="27" spans="1:9" ht="11.25" customHeight="1" x14ac:dyDescent="0.2">
      <c r="A27" s="57" t="s">
        <v>37</v>
      </c>
      <c r="B27" s="57"/>
      <c r="C27" s="57"/>
      <c r="D27" s="57"/>
      <c r="E27" s="57"/>
      <c r="F27" s="57"/>
      <c r="G27" s="72" t="str">
        <f>IF($G$7="","",14)</f>
        <v/>
      </c>
      <c r="H27" s="57"/>
    </row>
    <row r="28" spans="1:9" x14ac:dyDescent="0.2">
      <c r="A28" s="57"/>
      <c r="B28" s="57"/>
      <c r="C28" s="57"/>
      <c r="D28" s="57"/>
      <c r="E28" s="57"/>
      <c r="F28" s="57"/>
      <c r="G28" s="58"/>
      <c r="H28" s="57"/>
    </row>
    <row r="29" spans="1:9" x14ac:dyDescent="0.2">
      <c r="A29" s="59" t="s">
        <v>38</v>
      </c>
      <c r="B29" s="57"/>
      <c r="C29" s="57"/>
      <c r="D29" s="57"/>
      <c r="E29" s="57"/>
      <c r="F29" s="57"/>
      <c r="H29" s="57"/>
    </row>
    <row r="30" spans="1:9" x14ac:dyDescent="0.2">
      <c r="A30" s="57" t="s">
        <v>39</v>
      </c>
      <c r="B30" s="57"/>
      <c r="C30" s="57"/>
      <c r="D30" s="57"/>
      <c r="E30" s="57"/>
      <c r="F30" s="57"/>
      <c r="G30" s="72" t="str">
        <f>IF($G$7="","",26)</f>
        <v/>
      </c>
      <c r="H30" s="57"/>
    </row>
    <row r="31" spans="1:9" x14ac:dyDescent="0.2">
      <c r="A31" s="57" t="s">
        <v>31</v>
      </c>
      <c r="B31" s="57"/>
      <c r="C31" s="57"/>
      <c r="D31" s="57"/>
      <c r="E31" s="57"/>
      <c r="F31" s="57"/>
      <c r="G31" s="72" t="str">
        <f>IF($G$7="","",4)</f>
        <v/>
      </c>
      <c r="H31" s="57"/>
    </row>
    <row r="32" spans="1:9" x14ac:dyDescent="0.2">
      <c r="A32" s="57" t="s">
        <v>40</v>
      </c>
      <c r="B32" s="57"/>
      <c r="C32" s="57"/>
      <c r="D32" s="57"/>
      <c r="E32" s="57"/>
      <c r="F32" s="57"/>
      <c r="G32" s="72" t="str">
        <f>IF($G$7="","",14)</f>
        <v/>
      </c>
      <c r="H32" s="57"/>
    </row>
    <row r="33" spans="1:8" x14ac:dyDescent="0.2">
      <c r="A33" s="57"/>
      <c r="B33" s="57"/>
      <c r="C33" s="57"/>
      <c r="D33" s="57"/>
      <c r="E33" s="57"/>
      <c r="F33" s="57"/>
      <c r="H33" s="57"/>
    </row>
    <row r="34" spans="1:8" ht="12.75" customHeight="1" x14ac:dyDescent="0.2">
      <c r="A34" s="60" t="s">
        <v>41</v>
      </c>
      <c r="B34" s="57"/>
      <c r="C34" s="57"/>
      <c r="D34" s="57"/>
      <c r="E34" s="57"/>
      <c r="F34" s="57"/>
      <c r="G34" s="58" t="str">
        <f>IF(G9="","",G9*3)</f>
        <v/>
      </c>
      <c r="H34" s="57"/>
    </row>
    <row r="35" spans="1:8" ht="13.5" customHeight="1" x14ac:dyDescent="0.2">
      <c r="A35" s="57"/>
      <c r="B35" s="57"/>
      <c r="C35" s="57"/>
      <c r="D35" s="57"/>
      <c r="E35" s="57"/>
      <c r="F35" s="57"/>
      <c r="H35" s="57"/>
    </row>
    <row r="36" spans="1:8" ht="12.75" customHeight="1" x14ac:dyDescent="0.2">
      <c r="A36" s="81" t="s">
        <v>66</v>
      </c>
      <c r="B36" s="57"/>
      <c r="C36" s="57"/>
      <c r="D36" s="57"/>
      <c r="E36" s="57"/>
      <c r="F36" s="57"/>
      <c r="G36" s="80" t="str">
        <f>IF(G7="","",SUM(G9:G34))</f>
        <v/>
      </c>
      <c r="H36" s="57"/>
    </row>
    <row r="37" spans="1:8" x14ac:dyDescent="0.2">
      <c r="A37" s="57"/>
      <c r="B37" s="57"/>
      <c r="C37" s="57"/>
      <c r="D37" s="57"/>
      <c r="E37" s="57"/>
      <c r="F37" s="57"/>
      <c r="G37" s="58"/>
      <c r="H37" s="57"/>
    </row>
    <row r="38" spans="1:8" x14ac:dyDescent="0.2">
      <c r="A38" s="57" t="s">
        <v>42</v>
      </c>
      <c r="B38" s="57"/>
      <c r="C38" s="57"/>
      <c r="D38" s="57"/>
      <c r="E38" s="57"/>
      <c r="F38" s="57"/>
      <c r="G38" s="58" t="str">
        <f>IF(G36="","",G36*15%)</f>
        <v/>
      </c>
      <c r="H38" s="57"/>
    </row>
    <row r="39" spans="1:8" ht="13.5" thickBot="1" x14ac:dyDescent="0.25">
      <c r="A39" s="57"/>
      <c r="B39" s="57"/>
      <c r="C39" s="57"/>
      <c r="D39" s="57"/>
      <c r="E39" s="57"/>
      <c r="F39" s="57"/>
      <c r="H39" s="57"/>
    </row>
    <row r="40" spans="1:8" ht="18" x14ac:dyDescent="0.25">
      <c r="A40" s="74" t="s">
        <v>43</v>
      </c>
      <c r="B40" s="57"/>
      <c r="C40" s="57"/>
      <c r="D40" s="57"/>
      <c r="E40" s="57"/>
      <c r="F40" s="57"/>
      <c r="G40" s="77" t="str">
        <f>IF(G7="","",SUM(G36:G38))</f>
        <v/>
      </c>
      <c r="H40" s="57"/>
    </row>
    <row r="41" spans="1:8" ht="18" x14ac:dyDescent="0.25">
      <c r="A41" s="74" t="s">
        <v>54</v>
      </c>
      <c r="B41" s="57"/>
      <c r="C41" s="57"/>
      <c r="D41" s="57"/>
      <c r="E41" s="57"/>
      <c r="F41" s="75" t="s">
        <v>55</v>
      </c>
      <c r="G41" s="78" t="str">
        <f>IF(G40="","",IF(F41="SI",G40*4/100,0))</f>
        <v/>
      </c>
      <c r="H41" s="54" t="s">
        <v>56</v>
      </c>
    </row>
    <row r="42" spans="1:8" ht="18" x14ac:dyDescent="0.25">
      <c r="A42" s="74" t="s">
        <v>65</v>
      </c>
      <c r="B42" s="57"/>
      <c r="C42" s="57"/>
      <c r="D42" s="57"/>
      <c r="E42" s="57"/>
      <c r="F42" s="57"/>
      <c r="G42" s="78" t="str">
        <f>IF(G7="","",G40*22%)</f>
        <v/>
      </c>
      <c r="H42" s="57"/>
    </row>
    <row r="43" spans="1:8" ht="18.75" thickBot="1" x14ac:dyDescent="0.3">
      <c r="A43" s="73" t="s">
        <v>44</v>
      </c>
      <c r="G43" s="79" t="str">
        <f>IF(G7="","",G40+G42)</f>
        <v/>
      </c>
    </row>
  </sheetData>
  <mergeCells count="2">
    <mergeCell ref="A3:L3"/>
    <mergeCell ref="A2:L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indexed="12"/>
  </sheetPr>
  <dimension ref="B1:J26"/>
  <sheetViews>
    <sheetView showGridLines="0" workbookViewId="0">
      <selection activeCell="C9" sqref="C9"/>
    </sheetView>
  </sheetViews>
  <sheetFormatPr defaultRowHeight="12.75" x14ac:dyDescent="0.2"/>
  <cols>
    <col min="1" max="1" width="1.85546875" style="5" customWidth="1"/>
    <col min="2" max="2" width="49.28515625" style="5" customWidth="1"/>
    <col min="3" max="3" width="19.7109375" style="5" customWidth="1"/>
    <col min="4" max="4" width="2.85546875" style="10" customWidth="1"/>
    <col min="5" max="5" width="20.5703125" style="9" customWidth="1"/>
    <col min="6" max="6" width="18.5703125" style="5" customWidth="1"/>
    <col min="7" max="7" width="14.85546875" style="8" customWidth="1"/>
    <col min="8" max="8" width="15" style="5" customWidth="1"/>
    <col min="9" max="9" width="14.85546875" style="5" customWidth="1"/>
    <col min="10" max="16384" width="9.140625" style="5"/>
  </cols>
  <sheetData>
    <row r="1" spans="2:10" s="11" customFormat="1" x14ac:dyDescent="0.2">
      <c r="B1" s="22"/>
      <c r="C1" s="26"/>
      <c r="D1" s="16"/>
      <c r="E1" s="30"/>
      <c r="F1" s="28"/>
      <c r="G1" s="13"/>
    </row>
    <row r="2" spans="2:10" s="11" customFormat="1" x14ac:dyDescent="0.2">
      <c r="B2" s="33" t="s">
        <v>5</v>
      </c>
      <c r="C2" s="32" t="s">
        <v>12</v>
      </c>
      <c r="D2" s="16"/>
      <c r="E2" s="30"/>
      <c r="F2" s="28"/>
      <c r="G2" s="13"/>
    </row>
    <row r="3" spans="2:10" s="11" customFormat="1" x14ac:dyDescent="0.2">
      <c r="B3" s="38" t="s">
        <v>14</v>
      </c>
      <c r="C3" s="26"/>
      <c r="D3" s="16"/>
      <c r="E3" s="40"/>
      <c r="F3" s="66"/>
      <c r="G3" s="13"/>
      <c r="H3" s="50"/>
      <c r="I3" s="50"/>
    </row>
    <row r="4" spans="2:10" s="11" customFormat="1" ht="13.5" thickBot="1" x14ac:dyDescent="0.25">
      <c r="B4" s="23" t="s">
        <v>10</v>
      </c>
      <c r="C4" s="48">
        <v>100000</v>
      </c>
      <c r="D4" s="16"/>
      <c r="E4" s="40">
        <f>IF(C4="","",tabelle!M12)</f>
        <v>164</v>
      </c>
      <c r="F4" s="37"/>
      <c r="G4" s="13"/>
      <c r="H4" s="27"/>
      <c r="I4" s="19"/>
    </row>
    <row r="5" spans="2:10" s="11" customFormat="1" ht="10.9" customHeight="1" thickTop="1" x14ac:dyDescent="0.2">
      <c r="B5" s="23"/>
      <c r="C5" s="39"/>
      <c r="D5" s="16"/>
      <c r="E5" s="41"/>
      <c r="F5" s="37"/>
      <c r="G5" s="13"/>
      <c r="H5" s="27"/>
      <c r="I5" s="19"/>
    </row>
    <row r="6" spans="2:10" s="11" customFormat="1" x14ac:dyDescent="0.2">
      <c r="B6" s="38" t="s">
        <v>11</v>
      </c>
      <c r="C6" s="39"/>
      <c r="D6" s="16"/>
      <c r="E6" s="40"/>
      <c r="F6" s="37"/>
      <c r="G6" s="13"/>
      <c r="H6" s="27"/>
      <c r="I6" s="19"/>
    </row>
    <row r="7" spans="2:10" s="11" customFormat="1" ht="13.5" thickBot="1" x14ac:dyDescent="0.25">
      <c r="B7" s="23" t="s">
        <v>10</v>
      </c>
      <c r="C7" s="48">
        <v>230000</v>
      </c>
      <c r="D7" s="16"/>
      <c r="E7" s="40">
        <f>IF(C7="","",tabelle!R12)</f>
        <v>176</v>
      </c>
      <c r="F7" s="36"/>
      <c r="G7" s="13"/>
      <c r="H7" s="27"/>
      <c r="I7" s="19"/>
    </row>
    <row r="8" spans="2:10" s="11" customFormat="1" ht="8.4499999999999993" customHeight="1" thickTop="1" x14ac:dyDescent="0.2">
      <c r="B8" s="23"/>
      <c r="C8" s="39"/>
      <c r="D8" s="16"/>
      <c r="E8" s="40"/>
      <c r="F8" s="37"/>
      <c r="G8" s="13"/>
      <c r="H8" s="27"/>
      <c r="I8" s="19"/>
    </row>
    <row r="9" spans="2:10" s="11" customFormat="1" ht="13.5" thickBot="1" x14ac:dyDescent="0.25">
      <c r="B9" s="23" t="s">
        <v>10</v>
      </c>
      <c r="C9" s="48"/>
      <c r="D9" s="16"/>
      <c r="E9" s="40" t="str">
        <f>IF(C9="","",tabelle!R15)</f>
        <v/>
      </c>
      <c r="F9" s="36"/>
      <c r="G9" s="13"/>
      <c r="H9" s="27"/>
      <c r="I9" s="19"/>
    </row>
    <row r="10" spans="2:10" s="11" customFormat="1" ht="8.4499999999999993" customHeight="1" thickTop="1" x14ac:dyDescent="0.2">
      <c r="B10" s="23"/>
      <c r="C10" s="39"/>
      <c r="D10" s="16"/>
      <c r="E10" s="40"/>
      <c r="F10" s="37"/>
      <c r="G10" s="13"/>
      <c r="H10" s="27"/>
      <c r="I10" s="19"/>
    </row>
    <row r="11" spans="2:10" s="11" customFormat="1" ht="13.5" thickBot="1" x14ac:dyDescent="0.25">
      <c r="B11" s="23" t="s">
        <v>10</v>
      </c>
      <c r="C11" s="48"/>
      <c r="D11" s="16"/>
      <c r="E11" s="40" t="str">
        <f>IF(C11="","",tabelle!R18)</f>
        <v/>
      </c>
      <c r="F11" s="36"/>
      <c r="G11" s="13"/>
      <c r="H11" s="27"/>
      <c r="I11" s="19"/>
    </row>
    <row r="12" spans="2:10" s="11" customFormat="1" ht="9" customHeight="1" thickTop="1" x14ac:dyDescent="0.2">
      <c r="B12" s="23"/>
      <c r="C12" s="39"/>
      <c r="D12" s="12"/>
      <c r="E12" s="40"/>
      <c r="F12" s="37"/>
      <c r="G12" s="13"/>
      <c r="H12" s="27"/>
      <c r="I12" s="19"/>
    </row>
    <row r="13" spans="2:10" ht="13.5" thickBot="1" x14ac:dyDescent="0.25">
      <c r="B13" s="23" t="s">
        <v>10</v>
      </c>
      <c r="C13" s="48"/>
      <c r="D13" s="18" t="s">
        <v>0</v>
      </c>
      <c r="E13" s="40" t="str">
        <f>IF(C13="","",tabelle!R21)</f>
        <v/>
      </c>
      <c r="F13" s="36"/>
      <c r="G13" s="14"/>
      <c r="H13" s="53"/>
      <c r="I13" s="44"/>
      <c r="J13" s="15"/>
    </row>
    <row r="14" spans="2:10" ht="9" customHeight="1" thickTop="1" x14ac:dyDescent="0.2">
      <c r="B14" s="24"/>
      <c r="C14" s="29"/>
      <c r="E14" s="40"/>
      <c r="F14" s="37"/>
      <c r="H14" s="27"/>
      <c r="I14" s="19"/>
    </row>
    <row r="15" spans="2:10" ht="13.5" thickBot="1" x14ac:dyDescent="0.25">
      <c r="B15" s="35" t="s">
        <v>10</v>
      </c>
      <c r="C15" s="49"/>
      <c r="E15" s="40" t="str">
        <f>IF(C15="","",tabelle!R24)</f>
        <v/>
      </c>
      <c r="F15" s="36"/>
      <c r="H15" s="27"/>
      <c r="I15" s="19"/>
    </row>
    <row r="16" spans="2:10" ht="10.5" customHeight="1" thickTop="1" x14ac:dyDescent="0.2">
      <c r="B16" s="24"/>
      <c r="C16" s="29"/>
      <c r="E16" s="40"/>
      <c r="F16" s="37"/>
      <c r="H16" s="27"/>
      <c r="I16" s="19"/>
    </row>
    <row r="17" spans="2:9" ht="13.5" thickBot="1" x14ac:dyDescent="0.25">
      <c r="B17" s="35" t="s">
        <v>10</v>
      </c>
      <c r="C17" s="49"/>
      <c r="E17" s="40" t="str">
        <f>IF(C17="","",tabelle!R27)</f>
        <v/>
      </c>
      <c r="F17" s="36"/>
      <c r="H17" s="27"/>
      <c r="I17" s="19"/>
    </row>
    <row r="18" spans="2:9" ht="13.5" thickTop="1" x14ac:dyDescent="0.2">
      <c r="B18" s="24"/>
      <c r="C18" s="19"/>
      <c r="E18" s="42"/>
      <c r="F18" s="37"/>
      <c r="H18" s="27"/>
      <c r="I18" s="19"/>
    </row>
    <row r="19" spans="2:9" ht="15" x14ac:dyDescent="0.2">
      <c r="B19" s="19"/>
      <c r="C19" s="19"/>
      <c r="E19" s="43"/>
      <c r="F19" s="34"/>
    </row>
    <row r="21" spans="2:9" ht="15" x14ac:dyDescent="0.2">
      <c r="B21" s="19"/>
      <c r="C21" s="67" t="s">
        <v>24</v>
      </c>
      <c r="E21" s="68">
        <f>IF(C4="","",SUM(E4:E19))</f>
        <v>340</v>
      </c>
      <c r="F21" s="34"/>
    </row>
    <row r="22" spans="2:9" ht="15" x14ac:dyDescent="0.2">
      <c r="B22" s="19"/>
      <c r="E22" s="43"/>
      <c r="F22" s="34"/>
    </row>
    <row r="23" spans="2:9" ht="15" x14ac:dyDescent="0.2">
      <c r="B23" s="19"/>
      <c r="E23" s="43"/>
      <c r="F23" s="34"/>
    </row>
    <row r="24" spans="2:9" ht="15" x14ac:dyDescent="0.2">
      <c r="B24" s="19"/>
      <c r="E24" s="43"/>
      <c r="F24" s="34"/>
    </row>
    <row r="25" spans="2:9" x14ac:dyDescent="0.2">
      <c r="B25" s="19"/>
    </row>
    <row r="26" spans="2:9" x14ac:dyDescent="0.2">
      <c r="B26" s="19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K36"/>
  <sheetViews>
    <sheetView workbookViewId="0">
      <selection activeCell="C5" sqref="C5"/>
    </sheetView>
  </sheetViews>
  <sheetFormatPr defaultRowHeight="12.75" x14ac:dyDescent="0.2"/>
  <cols>
    <col min="1" max="1" width="21" style="54" customWidth="1"/>
    <col min="2" max="2" width="13.7109375" style="54" customWidth="1"/>
    <col min="3" max="6" width="9.140625" style="54"/>
    <col min="7" max="7" width="10" style="54" bestFit="1" customWidth="1"/>
    <col min="8" max="16384" width="9.140625" style="54"/>
  </cols>
  <sheetData>
    <row r="1" spans="1:11" x14ac:dyDescent="0.2">
      <c r="A1" s="56" t="s">
        <v>45</v>
      </c>
      <c r="E1" s="54" t="s">
        <v>49</v>
      </c>
      <c r="I1" s="54" t="s">
        <v>49</v>
      </c>
    </row>
    <row r="2" spans="1:11" x14ac:dyDescent="0.2">
      <c r="A2" s="56" t="s">
        <v>46</v>
      </c>
      <c r="B2" s="61" t="str">
        <f>IF(decreto!G7="","",decreto!G7)</f>
        <v/>
      </c>
      <c r="E2" s="54" t="s">
        <v>50</v>
      </c>
      <c r="I2" s="54" t="s">
        <v>53</v>
      </c>
    </row>
    <row r="3" spans="1:11" x14ac:dyDescent="0.2">
      <c r="A3" s="56" t="s">
        <v>17</v>
      </c>
      <c r="B3" s="61" t="str">
        <f>IF(B2="","",VLOOKUP(B2,A5:B36,2))</f>
        <v/>
      </c>
      <c r="E3" s="54" t="s">
        <v>51</v>
      </c>
    </row>
    <row r="4" spans="1:11" x14ac:dyDescent="0.2">
      <c r="A4" s="56" t="s">
        <v>47</v>
      </c>
      <c r="B4" s="61" t="str">
        <f>IF(B2="","",B3/2)</f>
        <v/>
      </c>
      <c r="E4" s="54" t="s">
        <v>52</v>
      </c>
      <c r="G4" s="65" t="str">
        <f>IF(B4="","",B4*2)</f>
        <v/>
      </c>
      <c r="I4" s="54" t="s">
        <v>52</v>
      </c>
      <c r="K4" s="54" t="str">
        <f>IF(B2="","",B4)</f>
        <v/>
      </c>
    </row>
    <row r="5" spans="1:11" x14ac:dyDescent="0.2">
      <c r="A5" s="54">
        <v>1</v>
      </c>
      <c r="B5" s="54">
        <v>275</v>
      </c>
    </row>
    <row r="6" spans="1:11" x14ac:dyDescent="0.2">
      <c r="A6" s="54">
        <v>37001</v>
      </c>
      <c r="B6" s="54">
        <v>320</v>
      </c>
    </row>
    <row r="7" spans="1:11" x14ac:dyDescent="0.2">
      <c r="A7" s="54">
        <v>55801</v>
      </c>
      <c r="B7" s="54">
        <v>354</v>
      </c>
    </row>
    <row r="8" spans="1:11" x14ac:dyDescent="0.2">
      <c r="A8" s="54">
        <v>74401</v>
      </c>
      <c r="B8" s="54">
        <v>400</v>
      </c>
    </row>
    <row r="9" spans="1:11" x14ac:dyDescent="0.2">
      <c r="A9" s="54">
        <v>93001</v>
      </c>
      <c r="B9" s="54">
        <v>434</v>
      </c>
    </row>
    <row r="10" spans="1:11" x14ac:dyDescent="0.2">
      <c r="A10" s="54">
        <v>139501</v>
      </c>
      <c r="B10" s="54">
        <v>480</v>
      </c>
    </row>
    <row r="11" spans="1:11" x14ac:dyDescent="0.2">
      <c r="A11" s="54">
        <v>186001</v>
      </c>
      <c r="B11" s="54">
        <v>514</v>
      </c>
    </row>
    <row r="12" spans="1:11" x14ac:dyDescent="0.2">
      <c r="A12" s="54">
        <v>232401</v>
      </c>
      <c r="B12" s="54">
        <v>560</v>
      </c>
    </row>
    <row r="13" spans="1:11" x14ac:dyDescent="0.2">
      <c r="A13" s="54">
        <v>280001</v>
      </c>
      <c r="B13" s="54">
        <v>594</v>
      </c>
    </row>
    <row r="14" spans="1:11" x14ac:dyDescent="0.2">
      <c r="A14" s="54">
        <v>370001</v>
      </c>
      <c r="B14" s="54">
        <v>674</v>
      </c>
    </row>
    <row r="15" spans="1:11" x14ac:dyDescent="0.2">
      <c r="A15" s="54">
        <v>465001</v>
      </c>
      <c r="B15" s="54">
        <v>754</v>
      </c>
    </row>
    <row r="16" spans="1:11" x14ac:dyDescent="0.2">
      <c r="A16" s="54">
        <v>695001</v>
      </c>
      <c r="B16" s="54">
        <v>879</v>
      </c>
    </row>
    <row r="17" spans="1:2" x14ac:dyDescent="0.2">
      <c r="A17" s="54">
        <v>930001</v>
      </c>
      <c r="B17" s="54">
        <v>948</v>
      </c>
    </row>
    <row r="18" spans="1:2" x14ac:dyDescent="0.2">
      <c r="A18" s="54">
        <v>1162001</v>
      </c>
      <c r="B18" s="54">
        <v>1028</v>
      </c>
    </row>
    <row r="19" spans="1:2" x14ac:dyDescent="0.2">
      <c r="A19" s="54">
        <v>1395001</v>
      </c>
      <c r="B19" s="54">
        <v>1074</v>
      </c>
    </row>
    <row r="20" spans="1:2" x14ac:dyDescent="0.2">
      <c r="A20" s="54">
        <v>1625001</v>
      </c>
      <c r="B20" s="54">
        <v>1108</v>
      </c>
    </row>
    <row r="21" spans="1:2" x14ac:dyDescent="0.2">
      <c r="A21" s="54">
        <v>1860001</v>
      </c>
      <c r="B21" s="54">
        <v>1154</v>
      </c>
    </row>
    <row r="22" spans="1:2" x14ac:dyDescent="0.2">
      <c r="A22" s="54">
        <v>2325001</v>
      </c>
      <c r="B22" s="54">
        <v>1188</v>
      </c>
    </row>
    <row r="23" spans="1:2" x14ac:dyDescent="0.2">
      <c r="A23" s="54">
        <v>2790001</v>
      </c>
      <c r="B23" s="54">
        <v>1235</v>
      </c>
    </row>
    <row r="24" spans="1:2" x14ac:dyDescent="0.2">
      <c r="A24" s="54">
        <v>3255001</v>
      </c>
      <c r="B24" s="54">
        <v>1268</v>
      </c>
    </row>
    <row r="25" spans="1:2" x14ac:dyDescent="0.2">
      <c r="A25" s="54">
        <v>3720001</v>
      </c>
      <c r="B25" s="54">
        <v>1314</v>
      </c>
    </row>
    <row r="26" spans="1:2" x14ac:dyDescent="0.2">
      <c r="A26" s="54">
        <v>4185001</v>
      </c>
      <c r="B26" s="54">
        <v>1348</v>
      </c>
    </row>
    <row r="27" spans="1:2" x14ac:dyDescent="0.2">
      <c r="A27" s="54">
        <v>4650001</v>
      </c>
      <c r="B27" s="54">
        <v>1394</v>
      </c>
    </row>
    <row r="28" spans="1:2" x14ac:dyDescent="0.2">
      <c r="A28" s="62"/>
      <c r="B28" s="54">
        <v>1394</v>
      </c>
    </row>
    <row r="29" spans="1:2" x14ac:dyDescent="0.2">
      <c r="A29" s="63"/>
      <c r="B29" s="64"/>
    </row>
    <row r="30" spans="1:2" x14ac:dyDescent="0.2">
      <c r="A30" s="63"/>
      <c r="B30" s="64"/>
    </row>
    <row r="31" spans="1:2" x14ac:dyDescent="0.2">
      <c r="A31" s="63"/>
      <c r="B31" s="64"/>
    </row>
    <row r="32" spans="1:2" x14ac:dyDescent="0.2">
      <c r="A32" s="63"/>
      <c r="B32" s="64"/>
    </row>
    <row r="33" spans="1:2" x14ac:dyDescent="0.2">
      <c r="A33" s="63"/>
      <c r="B33" s="64"/>
    </row>
    <row r="34" spans="1:2" x14ac:dyDescent="0.2">
      <c r="A34" s="63"/>
      <c r="B34" s="64"/>
    </row>
    <row r="35" spans="1:2" x14ac:dyDescent="0.2">
      <c r="A35" s="63"/>
      <c r="B35" s="64"/>
    </row>
    <row r="36" spans="1:2" x14ac:dyDescent="0.2">
      <c r="A36" s="63"/>
      <c r="B36" s="64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J87"/>
  <sheetViews>
    <sheetView workbookViewId="0">
      <selection activeCell="R28" sqref="R28"/>
    </sheetView>
  </sheetViews>
  <sheetFormatPr defaultRowHeight="12.75" x14ac:dyDescent="0.2"/>
  <cols>
    <col min="1" max="1" width="9.5703125" bestFit="1" customWidth="1"/>
    <col min="2" max="3" width="9" bestFit="1" customWidth="1"/>
    <col min="13" max="13" width="10.28515625" customWidth="1"/>
    <col min="18" max="18" width="12.28515625" customWidth="1"/>
  </cols>
  <sheetData>
    <row r="1" spans="1:19" x14ac:dyDescent="0.2">
      <c r="A1">
        <v>1</v>
      </c>
      <c r="B1">
        <v>98</v>
      </c>
      <c r="E1">
        <v>1</v>
      </c>
      <c r="F1">
        <v>51</v>
      </c>
      <c r="I1">
        <v>1</v>
      </c>
      <c r="J1">
        <v>51</v>
      </c>
      <c r="M1">
        <v>1</v>
      </c>
      <c r="N1">
        <v>113</v>
      </c>
      <c r="Q1">
        <v>1</v>
      </c>
      <c r="R1">
        <v>39</v>
      </c>
    </row>
    <row r="2" spans="1:19" x14ac:dyDescent="0.2">
      <c r="A2">
        <v>1861</v>
      </c>
      <c r="B2">
        <v>122</v>
      </c>
      <c r="E2">
        <v>1861</v>
      </c>
      <c r="F2">
        <v>57</v>
      </c>
      <c r="I2">
        <v>1861</v>
      </c>
      <c r="J2">
        <v>57</v>
      </c>
      <c r="M2">
        <v>1861</v>
      </c>
      <c r="N2">
        <v>131</v>
      </c>
      <c r="Q2">
        <v>1861</v>
      </c>
      <c r="R2">
        <v>45</v>
      </c>
    </row>
    <row r="3" spans="1:19" x14ac:dyDescent="0.2">
      <c r="A3">
        <v>9301</v>
      </c>
      <c r="B3">
        <v>150</v>
      </c>
      <c r="E3">
        <v>9301</v>
      </c>
      <c r="F3">
        <v>64</v>
      </c>
      <c r="I3">
        <v>9301</v>
      </c>
      <c r="J3">
        <v>64</v>
      </c>
      <c r="M3">
        <v>9301</v>
      </c>
      <c r="N3">
        <v>152</v>
      </c>
      <c r="Q3">
        <v>9301</v>
      </c>
      <c r="R3">
        <v>52</v>
      </c>
    </row>
    <row r="4" spans="1:19" x14ac:dyDescent="0.2">
      <c r="A4">
        <v>13951</v>
      </c>
      <c r="B4">
        <v>166</v>
      </c>
      <c r="E4">
        <v>13951</v>
      </c>
      <c r="F4">
        <v>68</v>
      </c>
      <c r="I4">
        <v>13951</v>
      </c>
      <c r="J4">
        <v>68</v>
      </c>
      <c r="M4">
        <v>13951</v>
      </c>
      <c r="N4">
        <v>164</v>
      </c>
      <c r="Q4">
        <v>13951</v>
      </c>
      <c r="R4">
        <v>56</v>
      </c>
    </row>
    <row r="5" spans="1:19" x14ac:dyDescent="0.2">
      <c r="A5">
        <v>186001</v>
      </c>
      <c r="B5">
        <v>182</v>
      </c>
      <c r="E5">
        <v>186001</v>
      </c>
      <c r="F5">
        <v>72</v>
      </c>
      <c r="I5">
        <v>186001</v>
      </c>
      <c r="J5">
        <v>72</v>
      </c>
      <c r="M5">
        <v>186001</v>
      </c>
      <c r="N5">
        <v>176</v>
      </c>
      <c r="Q5">
        <v>186001</v>
      </c>
      <c r="R5">
        <v>60</v>
      </c>
    </row>
    <row r="6" spans="1:19" x14ac:dyDescent="0.2">
      <c r="A6">
        <v>695001</v>
      </c>
      <c r="B6">
        <v>198</v>
      </c>
      <c r="E6">
        <v>695001</v>
      </c>
      <c r="F6">
        <v>76</v>
      </c>
      <c r="I6">
        <v>695001</v>
      </c>
      <c r="J6">
        <v>76</v>
      </c>
      <c r="M6">
        <v>695001</v>
      </c>
      <c r="N6">
        <v>188</v>
      </c>
      <c r="Q6">
        <v>695001</v>
      </c>
      <c r="R6">
        <v>64</v>
      </c>
    </row>
    <row r="7" spans="1:19" x14ac:dyDescent="0.2">
      <c r="A7">
        <v>4650001</v>
      </c>
      <c r="B7">
        <v>210</v>
      </c>
      <c r="E7">
        <v>4650001</v>
      </c>
      <c r="F7">
        <v>79</v>
      </c>
      <c r="I7">
        <v>4650001</v>
      </c>
      <c r="J7">
        <v>79</v>
      </c>
      <c r="M7">
        <v>4650001</v>
      </c>
      <c r="N7">
        <v>197</v>
      </c>
      <c r="Q7">
        <v>4650001</v>
      </c>
      <c r="R7">
        <v>67</v>
      </c>
    </row>
    <row r="9" spans="1:19" x14ac:dyDescent="0.2">
      <c r="A9" s="19"/>
      <c r="B9" s="21" t="s">
        <v>1</v>
      </c>
      <c r="C9" s="19"/>
      <c r="D9" s="19"/>
      <c r="E9" s="19"/>
      <c r="F9" s="21" t="s">
        <v>2</v>
      </c>
      <c r="G9" s="19"/>
      <c r="H9" s="19"/>
      <c r="I9" s="20"/>
      <c r="J9" s="20" t="s">
        <v>7</v>
      </c>
      <c r="K9" s="20"/>
      <c r="L9" s="20"/>
      <c r="M9" s="20"/>
      <c r="N9" s="20" t="s">
        <v>8</v>
      </c>
      <c r="O9" s="20"/>
      <c r="R9" s="17" t="s">
        <v>9</v>
      </c>
    </row>
    <row r="10" spans="1:19" x14ac:dyDescent="0.2">
      <c r="M10" s="17" t="s">
        <v>13</v>
      </c>
    </row>
    <row r="11" spans="1:19" x14ac:dyDescent="0.2">
      <c r="B11" t="e">
        <f>costiaggiudicatario!#REF!</f>
        <v>#REF!</v>
      </c>
      <c r="F11" t="e">
        <f>costiaggiudicatario!#REF!</f>
        <v>#REF!</v>
      </c>
      <c r="J11" t="e">
        <f>costiaggiudicatario!#REF!</f>
        <v>#REF!</v>
      </c>
      <c r="M11" s="25">
        <f>costiaggiudicatario!C4</f>
        <v>100000</v>
      </c>
      <c r="R11" s="25">
        <f>costiaggiudicatario!C7</f>
        <v>230000</v>
      </c>
      <c r="S11">
        <v>1</v>
      </c>
    </row>
    <row r="12" spans="1:19" x14ac:dyDescent="0.2">
      <c r="B12" t="e">
        <f>VLOOKUP(B11,A1:B11,2)</f>
        <v>#REF!</v>
      </c>
      <c r="F12" t="e">
        <f>VLOOKUP(F11,E1:F11,2)</f>
        <v>#REF!</v>
      </c>
      <c r="J12" t="e">
        <f>VLOOKUP(J11,I1:J11,2)</f>
        <v>#REF!</v>
      </c>
      <c r="M12">
        <f>VLOOKUP(M11,M1:N11,2)</f>
        <v>164</v>
      </c>
      <c r="R12" s="25">
        <f>VLOOKUP(R11,$M$1:$N$8,2)</f>
        <v>176</v>
      </c>
    </row>
    <row r="13" spans="1:19" x14ac:dyDescent="0.2">
      <c r="R13" s="25"/>
    </row>
    <row r="14" spans="1:19" x14ac:dyDescent="0.2">
      <c r="R14" s="25">
        <f>costiaggiudicatario!C9</f>
        <v>0</v>
      </c>
      <c r="S14">
        <v>2</v>
      </c>
    </row>
    <row r="15" spans="1:19" x14ac:dyDescent="0.2">
      <c r="R15" s="25" t="e">
        <f>VLOOKUP(R14,$M$1:$N$8,2)</f>
        <v>#N/A</v>
      </c>
    </row>
    <row r="16" spans="1:19" x14ac:dyDescent="0.2">
      <c r="R16" s="25"/>
    </row>
    <row r="17" spans="1:19" x14ac:dyDescent="0.2">
      <c r="R17" s="25">
        <f>costiaggiudicatario!C11</f>
        <v>0</v>
      </c>
      <c r="S17">
        <v>3</v>
      </c>
    </row>
    <row r="18" spans="1:19" x14ac:dyDescent="0.2">
      <c r="R18" s="25" t="e">
        <f>VLOOKUP(R17,$M$1:$N$8,2)</f>
        <v>#N/A</v>
      </c>
    </row>
    <row r="19" spans="1:19" x14ac:dyDescent="0.2">
      <c r="R19" s="25"/>
    </row>
    <row r="20" spans="1:19" x14ac:dyDescent="0.2">
      <c r="R20" s="25">
        <f>costiaggiudicatario!C13</f>
        <v>0</v>
      </c>
      <c r="S20">
        <v>4</v>
      </c>
    </row>
    <row r="21" spans="1:19" x14ac:dyDescent="0.2">
      <c r="R21" s="25" t="e">
        <f>VLOOKUP(R20,$M$1:$N$8,2)</f>
        <v>#N/A</v>
      </c>
    </row>
    <row r="22" spans="1:19" x14ac:dyDescent="0.2">
      <c r="R22" s="25"/>
    </row>
    <row r="23" spans="1:19" x14ac:dyDescent="0.2">
      <c r="R23" s="25">
        <f>costiaggiudicatario!C15</f>
        <v>0</v>
      </c>
      <c r="S23">
        <v>5</v>
      </c>
    </row>
    <row r="24" spans="1:19" x14ac:dyDescent="0.2">
      <c r="A24">
        <v>1</v>
      </c>
      <c r="B24">
        <v>275</v>
      </c>
      <c r="R24" s="25" t="e">
        <f>VLOOKUP(R23,$M$1:$N$8,2)</f>
        <v>#N/A</v>
      </c>
    </row>
    <row r="25" spans="1:19" x14ac:dyDescent="0.2">
      <c r="A25">
        <v>37000</v>
      </c>
      <c r="B25">
        <v>275</v>
      </c>
      <c r="F25" s="45"/>
      <c r="G25" s="46"/>
      <c r="H25" s="45"/>
      <c r="R25" s="25"/>
    </row>
    <row r="26" spans="1:19" x14ac:dyDescent="0.2">
      <c r="A26">
        <v>55800</v>
      </c>
      <c r="B26">
        <v>320</v>
      </c>
      <c r="F26" s="45"/>
      <c r="G26" s="46"/>
      <c r="H26" s="45"/>
      <c r="R26" s="25">
        <f>costiaggiudicatario!C17</f>
        <v>0</v>
      </c>
      <c r="S26">
        <v>6</v>
      </c>
    </row>
    <row r="27" spans="1:19" x14ac:dyDescent="0.2">
      <c r="A27">
        <v>74400</v>
      </c>
      <c r="B27">
        <v>354</v>
      </c>
      <c r="F27" s="45"/>
      <c r="G27" s="46"/>
      <c r="H27" s="45"/>
      <c r="R27" s="25" t="e">
        <f>VLOOKUP(R26,$M$1:$N$8,2)</f>
        <v>#N/A</v>
      </c>
    </row>
    <row r="28" spans="1:19" x14ac:dyDescent="0.2">
      <c r="A28">
        <v>93000</v>
      </c>
      <c r="B28">
        <v>400</v>
      </c>
      <c r="F28" s="45"/>
      <c r="G28" s="46"/>
      <c r="H28" s="45"/>
    </row>
    <row r="29" spans="1:19" x14ac:dyDescent="0.2">
      <c r="A29">
        <v>139500</v>
      </c>
      <c r="B29">
        <v>434</v>
      </c>
      <c r="F29" s="45"/>
      <c r="G29" s="46"/>
      <c r="H29" s="45"/>
      <c r="R29" s="25" t="e">
        <f>costiaggiudicatario!#REF!</f>
        <v>#REF!</v>
      </c>
      <c r="S29">
        <v>7</v>
      </c>
    </row>
    <row r="30" spans="1:19" x14ac:dyDescent="0.2">
      <c r="A30">
        <v>186000</v>
      </c>
      <c r="B30">
        <v>480</v>
      </c>
      <c r="F30" s="45"/>
      <c r="G30" s="46"/>
      <c r="H30" s="45"/>
      <c r="R30" s="25" t="e">
        <f>VLOOKUP(R29,$Q$1:$R$8,2)</f>
        <v>#REF!</v>
      </c>
    </row>
    <row r="31" spans="1:19" x14ac:dyDescent="0.2">
      <c r="A31">
        <v>232400</v>
      </c>
      <c r="B31">
        <v>514</v>
      </c>
      <c r="F31" s="45"/>
      <c r="G31" s="46"/>
      <c r="H31" s="45"/>
    </row>
    <row r="32" spans="1:19" x14ac:dyDescent="0.2">
      <c r="A32">
        <v>280000</v>
      </c>
      <c r="B32">
        <v>560</v>
      </c>
      <c r="F32" s="45"/>
      <c r="G32" s="46"/>
      <c r="H32" s="45"/>
      <c r="R32" s="25" t="e">
        <f>costiaggiudicatario!#REF!</f>
        <v>#REF!</v>
      </c>
      <c r="S32">
        <v>8</v>
      </c>
    </row>
    <row r="33" spans="1:36" x14ac:dyDescent="0.2">
      <c r="A33">
        <v>370000</v>
      </c>
      <c r="B33">
        <v>594</v>
      </c>
      <c r="F33" s="45"/>
      <c r="G33" s="46"/>
      <c r="H33" s="45"/>
      <c r="R33" s="25" t="e">
        <f>VLOOKUP(R32,$Q$1:$R$8,2)</f>
        <v>#REF!</v>
      </c>
    </row>
    <row r="34" spans="1:36" x14ac:dyDescent="0.2">
      <c r="A34">
        <v>465000</v>
      </c>
      <c r="B34">
        <v>674</v>
      </c>
      <c r="F34" s="45"/>
      <c r="G34" s="46"/>
      <c r="H34" s="45"/>
    </row>
    <row r="35" spans="1:36" x14ac:dyDescent="0.2">
      <c r="A35">
        <v>695000</v>
      </c>
      <c r="B35">
        <v>754</v>
      </c>
      <c r="F35" s="45"/>
      <c r="G35" s="46"/>
      <c r="H35" s="45"/>
      <c r="R35" s="25" t="e">
        <f>costiaggiudicatario!#REF!</f>
        <v>#REF!</v>
      </c>
      <c r="S35">
        <v>9</v>
      </c>
    </row>
    <row r="36" spans="1:36" x14ac:dyDescent="0.2">
      <c r="A36">
        <v>930000</v>
      </c>
      <c r="B36">
        <v>879</v>
      </c>
      <c r="E36" s="1"/>
      <c r="F36" s="45"/>
      <c r="G36" s="46"/>
      <c r="H36" s="45"/>
      <c r="I36" s="1"/>
      <c r="J36" s="1"/>
      <c r="K36" s="1"/>
      <c r="L36" s="1"/>
      <c r="M36" s="1"/>
      <c r="N36" s="1"/>
      <c r="O36" s="1"/>
      <c r="P36" s="1"/>
      <c r="Q36" s="1"/>
      <c r="R36" s="25" t="e">
        <f>VLOOKUP(R35,$Q$1:$R$8,2)</f>
        <v>#REF!</v>
      </c>
      <c r="S36" s="1"/>
      <c r="T36" s="1"/>
      <c r="U36" s="1"/>
      <c r="V36" s="1"/>
      <c r="W36" s="1"/>
      <c r="X36" s="1"/>
      <c r="Y36" s="1"/>
      <c r="Z36" s="1"/>
      <c r="AA36" s="31"/>
      <c r="AB36" s="3"/>
      <c r="AC36" s="3"/>
    </row>
    <row r="37" spans="1:36" x14ac:dyDescent="0.2">
      <c r="A37">
        <v>1162000</v>
      </c>
      <c r="B37">
        <v>948</v>
      </c>
      <c r="E37" s="5"/>
      <c r="F37" s="45"/>
      <c r="G37" s="46"/>
      <c r="H37" s="4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E37" s="1"/>
      <c r="AF37" s="1"/>
      <c r="AG37" s="1"/>
      <c r="AH37" s="1"/>
      <c r="AI37" s="1"/>
      <c r="AJ37" s="1"/>
    </row>
    <row r="38" spans="1:36" x14ac:dyDescent="0.2">
      <c r="A38">
        <v>1395000</v>
      </c>
      <c r="B38">
        <v>1028</v>
      </c>
      <c r="E38" s="5"/>
      <c r="F38" s="45"/>
      <c r="G38" s="46"/>
      <c r="H38" s="45"/>
      <c r="I38" s="5"/>
      <c r="J38" s="5"/>
      <c r="K38" s="5"/>
      <c r="L38" s="5"/>
      <c r="M38" s="5"/>
      <c r="N38" s="5"/>
      <c r="O38" s="5"/>
      <c r="P38" s="5"/>
      <c r="Q38" s="5"/>
      <c r="R38" s="25" t="e">
        <f>costiaggiudicatario!#REF!</f>
        <v>#REF!</v>
      </c>
      <c r="S38" s="5">
        <v>10</v>
      </c>
      <c r="T38" s="5"/>
      <c r="U38" s="5"/>
      <c r="V38" s="5"/>
      <c r="W38" s="5"/>
      <c r="X38" s="5"/>
      <c r="Y38" s="5"/>
      <c r="Z38" s="5"/>
      <c r="AE38" s="1"/>
      <c r="AF38" s="1"/>
      <c r="AG38" s="1"/>
      <c r="AH38" s="1"/>
      <c r="AI38" s="1"/>
      <c r="AJ38" s="1"/>
    </row>
    <row r="39" spans="1:36" x14ac:dyDescent="0.2">
      <c r="A39">
        <v>1625000</v>
      </c>
      <c r="B39">
        <v>1074</v>
      </c>
      <c r="E39" s="1"/>
      <c r="F39" s="45"/>
      <c r="G39" s="46"/>
      <c r="H39" s="45"/>
      <c r="I39" s="1"/>
      <c r="J39" s="1"/>
      <c r="K39" s="1"/>
      <c r="L39" s="5"/>
      <c r="M39" s="5"/>
      <c r="N39" s="5"/>
      <c r="O39" s="5"/>
      <c r="P39" s="5"/>
      <c r="Q39" s="5"/>
      <c r="R39" s="25" t="e">
        <f>VLOOKUP(R38,$Q$1:$R$8,2)</f>
        <v>#REF!</v>
      </c>
      <c r="S39" s="5"/>
      <c r="T39" s="5"/>
      <c r="U39" s="5"/>
      <c r="V39" s="5"/>
      <c r="W39" s="5"/>
      <c r="X39" s="5"/>
      <c r="Y39" s="5"/>
      <c r="Z39" s="5"/>
    </row>
    <row r="40" spans="1:36" x14ac:dyDescent="0.2">
      <c r="A40">
        <v>1860000</v>
      </c>
      <c r="B40">
        <v>1108</v>
      </c>
      <c r="F40" s="45"/>
      <c r="G40" s="46"/>
      <c r="H40" s="45"/>
    </row>
    <row r="41" spans="1:36" x14ac:dyDescent="0.2">
      <c r="A41">
        <v>2325000</v>
      </c>
      <c r="B41">
        <v>1154</v>
      </c>
      <c r="F41" s="45"/>
      <c r="G41" s="46"/>
      <c r="H41" s="45"/>
    </row>
    <row r="42" spans="1:36" x14ac:dyDescent="0.2">
      <c r="A42">
        <v>2790000</v>
      </c>
      <c r="B42">
        <v>1188</v>
      </c>
      <c r="F42" s="45"/>
      <c r="G42" s="46"/>
      <c r="H42" s="45"/>
    </row>
    <row r="43" spans="1:36" x14ac:dyDescent="0.2">
      <c r="A43">
        <v>3255000</v>
      </c>
      <c r="B43">
        <v>1235</v>
      </c>
      <c r="F43" s="45"/>
      <c r="G43" s="46"/>
      <c r="H43" s="45"/>
    </row>
    <row r="44" spans="1:36" x14ac:dyDescent="0.2">
      <c r="A44">
        <v>3720000</v>
      </c>
      <c r="B44">
        <v>1268</v>
      </c>
      <c r="F44" s="45"/>
      <c r="G44" s="46"/>
      <c r="H44" s="45"/>
    </row>
    <row r="45" spans="1:36" x14ac:dyDescent="0.2">
      <c r="A45">
        <v>4185000</v>
      </c>
      <c r="B45">
        <v>1314</v>
      </c>
      <c r="F45" s="45"/>
      <c r="G45" s="46"/>
      <c r="H45" s="45"/>
    </row>
    <row r="46" spans="1:36" x14ac:dyDescent="0.2">
      <c r="A46">
        <v>4650000</v>
      </c>
      <c r="B46">
        <v>1348</v>
      </c>
      <c r="F46" s="45"/>
      <c r="G46" s="46"/>
      <c r="H46" s="45"/>
    </row>
    <row r="47" spans="1:36" x14ac:dyDescent="0.2">
      <c r="A47" s="45"/>
      <c r="B47">
        <v>1394</v>
      </c>
      <c r="F47" s="45"/>
      <c r="G47" s="46"/>
      <c r="H47" s="45"/>
    </row>
    <row r="48" spans="1:36" x14ac:dyDescent="0.2">
      <c r="A48" s="45"/>
      <c r="B48" s="45"/>
      <c r="F48" s="45"/>
      <c r="G48" s="46"/>
      <c r="H48" s="45"/>
    </row>
    <row r="49" spans="1:8" x14ac:dyDescent="0.2">
      <c r="A49" s="45"/>
      <c r="B49" s="45"/>
      <c r="F49" s="45"/>
      <c r="G49" s="46"/>
      <c r="H49" s="45"/>
    </row>
    <row r="50" spans="1:8" x14ac:dyDescent="0.2">
      <c r="A50" s="45"/>
      <c r="B50" s="45"/>
      <c r="F50" s="45"/>
      <c r="G50" s="46"/>
      <c r="H50" s="45"/>
    </row>
    <row r="51" spans="1:8" x14ac:dyDescent="0.2">
      <c r="A51" s="45"/>
      <c r="B51" s="45"/>
      <c r="F51" s="45"/>
      <c r="G51" s="46"/>
      <c r="H51" s="45"/>
    </row>
    <row r="52" spans="1:8" x14ac:dyDescent="0.2">
      <c r="A52" s="45"/>
      <c r="B52" s="45"/>
      <c r="F52" s="45"/>
      <c r="G52" s="46"/>
      <c r="H52" s="45"/>
    </row>
    <row r="53" spans="1:8" x14ac:dyDescent="0.2">
      <c r="A53" s="45"/>
      <c r="B53" s="45"/>
      <c r="F53" s="45"/>
      <c r="G53" s="46"/>
      <c r="H53" s="45"/>
    </row>
    <row r="54" spans="1:8" x14ac:dyDescent="0.2">
      <c r="A54" s="45"/>
      <c r="B54" s="45"/>
      <c r="F54" s="45"/>
      <c r="G54" s="46"/>
      <c r="H54" s="45"/>
    </row>
    <row r="55" spans="1:8" x14ac:dyDescent="0.2">
      <c r="A55" s="45"/>
      <c r="B55" s="45"/>
      <c r="F55" s="45"/>
      <c r="G55" s="46"/>
      <c r="H55" s="45"/>
    </row>
    <row r="56" spans="1:8" x14ac:dyDescent="0.2">
      <c r="A56" s="45"/>
      <c r="B56" s="45"/>
      <c r="F56" s="45"/>
      <c r="G56" s="46"/>
      <c r="H56" s="45"/>
    </row>
    <row r="58" spans="1:8" x14ac:dyDescent="0.2">
      <c r="A58" s="45" t="s">
        <v>15</v>
      </c>
      <c r="B58" s="45" t="s">
        <v>16</v>
      </c>
      <c r="C58" s="45"/>
      <c r="D58" s="45"/>
      <c r="E58" s="45"/>
      <c r="F58" s="45"/>
      <c r="G58" s="45"/>
    </row>
    <row r="59" spans="1:8" x14ac:dyDescent="0.2">
      <c r="A59" s="45" t="s">
        <v>10</v>
      </c>
      <c r="B59" t="e">
        <f>IF(#REF!="","",#REF!)</f>
        <v>#REF!</v>
      </c>
    </row>
    <row r="60" spans="1:8" x14ac:dyDescent="0.2">
      <c r="A60" s="45" t="s">
        <v>17</v>
      </c>
      <c r="B60" s="47" t="e">
        <f>IF(B59="","",VLOOKUP(B59,A24:B56,2))</f>
        <v>#REF!</v>
      </c>
    </row>
    <row r="63" spans="1:8" x14ac:dyDescent="0.2">
      <c r="B63" t="s">
        <v>21</v>
      </c>
    </row>
    <row r="64" spans="1:8" x14ac:dyDescent="0.2">
      <c r="A64" s="52" t="s">
        <v>25</v>
      </c>
      <c r="D64" t="e">
        <f>IF(#REF!="","",IF(#REF!="",#REF!,#REF!))</f>
        <v>#REF!</v>
      </c>
    </row>
    <row r="66" spans="1:28" x14ac:dyDescent="0.2">
      <c r="A66" t="s">
        <v>18</v>
      </c>
      <c r="C66" t="s">
        <v>19</v>
      </c>
      <c r="E66" t="s">
        <v>20</v>
      </c>
      <c r="G66" t="s">
        <v>22</v>
      </c>
      <c r="I66" t="s">
        <v>23</v>
      </c>
    </row>
    <row r="67" spans="1:28" x14ac:dyDescent="0.2">
      <c r="A67" s="51" t="e">
        <f>IF(D64="","",IF(D64*2%&lt;1000,1000,D64*2%))</f>
        <v>#REF!</v>
      </c>
      <c r="B67" s="51"/>
      <c r="C67" s="51" t="e">
        <f>IF(D64="","",IF(D64*9%&lt;1000,1000,D64*9%))</f>
        <v>#REF!</v>
      </c>
      <c r="D67" s="51"/>
      <c r="E67" s="51" t="e">
        <f>IF(D64="","",D64*4%+200)</f>
        <v>#REF!</v>
      </c>
      <c r="F67" s="51"/>
      <c r="G67" s="51" t="e">
        <f>IF(D64="","",IF(D64*12%&lt;1000,1000,D64*12%))</f>
        <v>#REF!</v>
      </c>
      <c r="H67" s="51"/>
      <c r="I67" s="51" t="e">
        <f>IF(D64="","",IF(D64*9%&lt;1000,1000,D64*9%))</f>
        <v>#REF!</v>
      </c>
    </row>
    <row r="76" spans="1:28" x14ac:dyDescent="0.2">
      <c r="U76" s="2" t="s">
        <v>1</v>
      </c>
      <c r="V76" s="7">
        <v>98</v>
      </c>
      <c r="W76" s="7">
        <v>122</v>
      </c>
      <c r="X76" s="7">
        <v>150</v>
      </c>
    </row>
    <row r="77" spans="1:28" x14ac:dyDescent="0.2">
      <c r="U77" s="2" t="s">
        <v>2</v>
      </c>
      <c r="V77" s="7">
        <v>51</v>
      </c>
      <c r="W77" s="7">
        <v>57</v>
      </c>
      <c r="X77" s="7">
        <v>64</v>
      </c>
      <c r="Y77" s="7">
        <v>166</v>
      </c>
      <c r="Z77" s="7">
        <v>182</v>
      </c>
      <c r="AA77" s="7">
        <v>198</v>
      </c>
      <c r="AB77" s="7">
        <v>210</v>
      </c>
    </row>
    <row r="78" spans="1:28" x14ac:dyDescent="0.2">
      <c r="U78" s="2" t="s">
        <v>3</v>
      </c>
      <c r="V78" s="7">
        <v>51</v>
      </c>
      <c r="W78" s="7">
        <v>57</v>
      </c>
      <c r="X78" s="7">
        <v>64</v>
      </c>
      <c r="Y78" s="7">
        <v>68</v>
      </c>
      <c r="Z78" s="7">
        <v>72</v>
      </c>
      <c r="AA78" s="7">
        <v>76</v>
      </c>
      <c r="AB78" s="7">
        <v>79</v>
      </c>
    </row>
    <row r="79" spans="1:28" ht="102" x14ac:dyDescent="0.2">
      <c r="U79" s="4" t="s">
        <v>4</v>
      </c>
      <c r="V79" s="7">
        <v>51</v>
      </c>
      <c r="W79" s="7">
        <v>57</v>
      </c>
      <c r="X79" s="7">
        <v>64</v>
      </c>
      <c r="Y79" s="7">
        <v>68</v>
      </c>
      <c r="Z79" s="7">
        <v>72</v>
      </c>
      <c r="AA79" s="7">
        <v>76</v>
      </c>
      <c r="AB79" s="7">
        <v>79</v>
      </c>
    </row>
    <row r="80" spans="1:28" x14ac:dyDescent="0.2">
      <c r="U80" s="4"/>
      <c r="V80" s="7"/>
      <c r="W80" s="7"/>
      <c r="X80" s="7"/>
      <c r="Y80" s="7">
        <v>68</v>
      </c>
      <c r="Z80" s="7">
        <v>72</v>
      </c>
      <c r="AA80" s="7">
        <v>76</v>
      </c>
      <c r="AB80" s="7">
        <v>79</v>
      </c>
    </row>
    <row r="81" spans="21:28" x14ac:dyDescent="0.2">
      <c r="U81" s="4"/>
      <c r="V81" s="7"/>
      <c r="W81" s="7"/>
      <c r="X81" s="7"/>
      <c r="Y81" s="7"/>
      <c r="Z81" s="7"/>
      <c r="AA81" s="7"/>
      <c r="AB81" s="7"/>
    </row>
    <row r="82" spans="21:28" ht="38.25" x14ac:dyDescent="0.2">
      <c r="U82" s="4" t="s">
        <v>5</v>
      </c>
      <c r="V82" s="7">
        <v>113</v>
      </c>
      <c r="W82" s="7">
        <v>131</v>
      </c>
      <c r="X82" s="7">
        <v>152</v>
      </c>
      <c r="Y82" s="7"/>
      <c r="Z82" s="7"/>
      <c r="AA82" s="7"/>
      <c r="AB82" s="7"/>
    </row>
    <row r="83" spans="21:28" ht="51" x14ac:dyDescent="0.2">
      <c r="U83" s="4" t="s">
        <v>6</v>
      </c>
      <c r="V83" s="7">
        <v>39</v>
      </c>
      <c r="W83" s="7">
        <v>45</v>
      </c>
      <c r="X83" s="7">
        <v>52</v>
      </c>
      <c r="Y83" s="7">
        <v>164</v>
      </c>
      <c r="Z83" s="7">
        <v>176</v>
      </c>
      <c r="AA83" s="7">
        <v>188</v>
      </c>
      <c r="AB83" s="7">
        <v>197</v>
      </c>
    </row>
    <row r="84" spans="21:28" x14ac:dyDescent="0.2">
      <c r="U84" s="4"/>
      <c r="V84" s="7"/>
      <c r="W84" s="7"/>
      <c r="X84" s="7"/>
      <c r="Y84" s="7">
        <v>56</v>
      </c>
      <c r="Z84" s="7">
        <v>60</v>
      </c>
      <c r="AA84" s="7">
        <v>64</v>
      </c>
      <c r="AB84" s="7">
        <v>67</v>
      </c>
    </row>
    <row r="85" spans="21:28" x14ac:dyDescent="0.2">
      <c r="U85" s="6"/>
      <c r="V85" s="7"/>
      <c r="W85" s="7"/>
      <c r="X85" s="7"/>
      <c r="Y85" s="7"/>
      <c r="Z85" s="7"/>
      <c r="AA85" s="7"/>
      <c r="AB85" s="7"/>
    </row>
    <row r="86" spans="21:28" x14ac:dyDescent="0.2">
      <c r="U86" s="2"/>
      <c r="V86" s="7"/>
      <c r="W86" s="7"/>
      <c r="X86" s="7"/>
      <c r="Y86" s="7"/>
      <c r="Z86" s="7"/>
      <c r="AA86" s="7"/>
      <c r="AB86" s="7"/>
    </row>
    <row r="87" spans="21:28" x14ac:dyDescent="0.2">
      <c r="Y87" s="7"/>
      <c r="Z87" s="7"/>
      <c r="AA87" s="7"/>
      <c r="AB87" s="7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decreto</vt:lpstr>
      <vt:lpstr>costiaggiudicatario</vt:lpstr>
      <vt:lpstr>tabella</vt:lpstr>
      <vt:lpstr>tabelle</vt:lpstr>
    </vt:vector>
  </TitlesOfParts>
  <Company>Studio Notarile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Gianmarco</dc:creator>
  <cp:lastModifiedBy>Gianmarco</cp:lastModifiedBy>
  <cp:lastPrinted>2016-02-22T08:26:03Z</cp:lastPrinted>
  <dcterms:created xsi:type="dcterms:W3CDTF">2002-02-08T13:16:34Z</dcterms:created>
  <dcterms:modified xsi:type="dcterms:W3CDTF">2016-02-22T20:20:54Z</dcterms:modified>
</cp:coreProperties>
</file>